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oele\Dropbox\Noeleen Keane BEC\Next Generation\Site Contracts, elec costs, billing, price setting\3. Site Elec prices, profits\2021-22\"/>
    </mc:Choice>
  </mc:AlternateContent>
  <xr:revisionPtr revIDLastSave="0" documentId="13_ncr:1_{02E49167-5336-4178-BAF5-B9D744CBD9F8}" xr6:coauthVersionLast="47" xr6:coauthVersionMax="47" xr10:uidLastSave="{00000000-0000-0000-0000-000000000000}"/>
  <bookViews>
    <workbookView xWindow="-120" yWindow="-120" windowWidth="29040" windowHeight="15720" tabRatio="750" xr2:uid="{0BABE2A7-5FA7-4860-849A-17EC79AA0827}"/>
  </bookViews>
  <sheets>
    <sheet name="Profit per site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Q8" i="3" l="1"/>
  <c r="R8" i="3"/>
  <c r="S8" i="3"/>
  <c r="T8" i="3"/>
  <c r="Q9" i="3"/>
  <c r="R9" i="3"/>
  <c r="S9" i="3"/>
  <c r="T9" i="3"/>
  <c r="W10" i="3"/>
  <c r="V10" i="3"/>
  <c r="M10" i="3"/>
  <c r="L10" i="3"/>
  <c r="C10" i="3"/>
  <c r="B10" i="3"/>
  <c r="H10" i="3"/>
  <c r="G10" i="3"/>
  <c r="Q6" i="3"/>
  <c r="R6" i="3"/>
  <c r="S6" i="3"/>
  <c r="T6" i="3"/>
  <c r="Q7" i="3"/>
  <c r="R7" i="3"/>
  <c r="S7" i="3"/>
  <c r="T7" i="3"/>
  <c r="D23" i="3"/>
  <c r="B23" i="3" s="1"/>
  <c r="B25" i="3" s="1"/>
  <c r="AB7" i="3" l="1"/>
  <c r="AD9" i="3"/>
  <c r="AD8" i="3"/>
  <c r="AC9" i="3"/>
  <c r="AB4" i="3"/>
  <c r="AC7" i="3"/>
  <c r="AA5" i="3"/>
  <c r="AC4" i="3"/>
  <c r="AB5" i="3"/>
  <c r="AD7" i="3"/>
  <c r="AA6" i="3"/>
  <c r="AB6" i="3"/>
  <c r="AA4" i="3"/>
  <c r="AC5" i="3"/>
  <c r="AB8" i="3"/>
  <c r="AA7" i="3"/>
  <c r="AC6" i="3"/>
  <c r="AD6" i="3"/>
  <c r="AD4" i="3"/>
  <c r="AD5" i="3"/>
  <c r="AC8" i="3"/>
  <c r="AA8" i="3"/>
  <c r="AA9" i="3"/>
  <c r="AB9" i="3"/>
  <c r="AB10" i="3"/>
  <c r="S4" i="3"/>
  <c r="S5" i="3"/>
  <c r="T4" i="3" l="1"/>
  <c r="T5" i="3"/>
  <c r="R4" i="3"/>
  <c r="R5" i="3"/>
  <c r="Q5" i="3"/>
  <c r="Q4" i="3"/>
  <c r="E10" i="3"/>
  <c r="AD10" i="3" s="1"/>
  <c r="D10" i="3"/>
  <c r="AC10" i="3" s="1"/>
  <c r="AA10" i="3"/>
  <c r="F5" i="3"/>
  <c r="AE5" i="3" s="1"/>
  <c r="F6" i="3"/>
  <c r="AE6" i="3" s="1"/>
  <c r="F7" i="3"/>
  <c r="AE7" i="3" s="1"/>
  <c r="F8" i="3"/>
  <c r="AE8" i="3" s="1"/>
  <c r="F9" i="3"/>
  <c r="AE9" i="3" s="1"/>
  <c r="F4" i="3"/>
  <c r="AE4" i="3" s="1"/>
  <c r="C15" i="3"/>
  <c r="F15" i="3" s="1"/>
  <c r="Q10" i="3" l="1"/>
  <c r="R10" i="3"/>
  <c r="U6" i="3"/>
  <c r="S10" i="3"/>
  <c r="U4" i="3"/>
  <c r="T10" i="3"/>
  <c r="U5" i="3"/>
  <c r="U9" i="3"/>
  <c r="U8" i="3"/>
  <c r="U7" i="3"/>
  <c r="F10" i="3"/>
  <c r="AE10" i="3" s="1"/>
  <c r="Y10" i="3"/>
  <c r="X10" i="3"/>
  <c r="O10" i="3"/>
  <c r="N10" i="3"/>
  <c r="J10" i="3"/>
  <c r="I10" i="3"/>
  <c r="Z8" i="3"/>
  <c r="Z7" i="3"/>
  <c r="Z5" i="3"/>
  <c r="P8" i="3"/>
  <c r="P7" i="3"/>
  <c r="P5" i="3"/>
  <c r="K8" i="3"/>
  <c r="K7" i="3"/>
  <c r="K5" i="3"/>
  <c r="K6" i="3"/>
  <c r="K9" i="3"/>
  <c r="K4" i="3"/>
  <c r="Z6" i="3"/>
  <c r="Z9" i="3"/>
  <c r="P6" i="3"/>
  <c r="P9" i="3"/>
  <c r="Z4" i="3"/>
  <c r="P4" i="3"/>
  <c r="AF6" i="3" l="1"/>
  <c r="AF8" i="3"/>
  <c r="AF7" i="3"/>
  <c r="AF9" i="3"/>
  <c r="U10" i="3"/>
  <c r="K10" i="3"/>
  <c r="Z10" i="3"/>
  <c r="P10" i="3"/>
  <c r="AF5" i="3" l="1"/>
  <c r="AF4" i="3"/>
  <c r="AH4" i="3" l="1"/>
  <c r="AJ4" i="3" s="1"/>
  <c r="AH5" i="3"/>
  <c r="AJ5" i="3" s="1"/>
  <c r="AI5" i="3"/>
  <c r="AH8" i="3"/>
  <c r="AJ8" i="3" s="1"/>
  <c r="AI8" i="3"/>
  <c r="AH7" i="3"/>
  <c r="AJ7" i="3" s="1"/>
  <c r="AI7" i="3"/>
  <c r="AH6" i="3"/>
  <c r="AJ6" i="3" s="1"/>
  <c r="AI6" i="3"/>
  <c r="AH9" i="3"/>
  <c r="AJ9" i="3" s="1"/>
  <c r="AI9" i="3"/>
  <c r="AI4" i="3" l="1"/>
  <c r="AF10" i="3" l="1"/>
  <c r="AH10" i="3" l="1"/>
  <c r="AJ10" i="3" s="1"/>
  <c r="AI10" i="3"/>
</calcChain>
</file>

<file path=xl/sharedStrings.xml><?xml version="1.0" encoding="utf-8"?>
<sst xmlns="http://schemas.openxmlformats.org/spreadsheetml/2006/main" count="67" uniqueCount="36">
  <si>
    <t>2021-22</t>
  </si>
  <si>
    <t>Q2</t>
  </si>
  <si>
    <t>Q3</t>
  </si>
  <si>
    <t>Q4</t>
  </si>
  <si>
    <t>Q1</t>
  </si>
  <si>
    <t>Total</t>
  </si>
  <si>
    <t>Customer name</t>
  </si>
  <si>
    <t>FTE</t>
  </si>
  <si>
    <t>salary + NI+ Ins</t>
  </si>
  <si>
    <t>Profit</t>
  </si>
  <si>
    <t>profit share to site</t>
  </si>
  <si>
    <t>Revenue ex VAT from reconciliation report</t>
  </si>
  <si>
    <t>Revenue Inc VAT from reconciliation report</t>
  </si>
  <si>
    <t>Charging price per kWh inc VAT</t>
  </si>
  <si>
    <t>Charging price per kWh ex VAT</t>
  </si>
  <si>
    <t>Energy Cost per kWh
Day rate as listed on PP MIS</t>
  </si>
  <si>
    <t>Notes</t>
  </si>
  <si>
    <t>confirmed April 2022</t>
  </si>
  <si>
    <t>kWh consumed from reconciliation report</t>
  </si>
  <si>
    <t>Total Grid energy cost (calculated)</t>
  </si>
  <si>
    <r>
      <t xml:space="preserve">Energy Cost per kWh
Day rate </t>
    </r>
    <r>
      <rPr>
        <b/>
        <sz val="11"/>
        <color rgb="FFFF0000"/>
        <rFont val="Calibri"/>
        <family val="2"/>
        <scheme val="minor"/>
      </rPr>
      <t>Ex VAT</t>
    </r>
  </si>
  <si>
    <t>Total kWh</t>
  </si>
  <si>
    <t>charge price ex VAT - energy cost check</t>
  </si>
  <si>
    <t>Profit due to site Ex VAT</t>
  </si>
  <si>
    <t>Profit due to BEC Ex VAT</t>
  </si>
  <si>
    <t>total amount payable to site 
(Profit share + energy cost)</t>
  </si>
  <si>
    <t>Contractual clauses applied</t>
  </si>
  <si>
    <t>BEC Operating costs: other</t>
  </si>
  <si>
    <t>Prices</t>
  </si>
  <si>
    <t>Location</t>
  </si>
  <si>
    <t>Example</t>
  </si>
  <si>
    <t>Admin staff</t>
  </si>
  <si>
    <t>OPEX Costs Example</t>
  </si>
  <si>
    <t>forecast total kWh p.a.</t>
  </si>
  <si>
    <t>OPEX cost per kWh</t>
  </si>
  <si>
    <t>Pod Point Fees ex VAT from reconciliation report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</si>
</sst>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8" formatCode="&quot;£&quot;#,##0.00;[Red]\-&quot;£&quot;#,##0.00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_-;\-* #,##0_-;_-* &quot;-&quot;??_-;_-@_-"/>
    <numFmt numFmtId="165" formatCode="_-&quot;£&quot;* #,##0_-;\-&quot;£&quot;* #,##0_-;_-&quot;£&quot;* &quot;-&quot;??_-;_-@_-"/>
    <numFmt numFmtId="166" formatCode="_-&quot;£&quot;* #,##0.0000_-;\-&quot;£&quot;* #,##0.0000_-;_-&quot;£&quot;* &quot;-&quot;??_-;_-@_-"/>
    <numFmt numFmtId="167" formatCode="_-&quot;£&quot;* #,##0.000_-;\-&quot;£&quot;* #,##0.000_-;_-&quot;£&quot;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0" tint="-0.249977111117893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i/>
      <sz val="11"/>
      <color theme="4"/>
      <name val="Calibri"/>
      <family val="2"/>
      <scheme val="minor"/>
    </font>
    <font>
      <b/>
      <i/>
      <sz val="11"/>
      <color theme="4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4">
    <xf numFmtId="0" fontId="0" fillId="0" borderId="0" xfId="0"/>
    <xf numFmtId="8" fontId="0" fillId="0" borderId="0" xfId="0" applyNumberFormat="1"/>
    <xf numFmtId="44" fontId="0" fillId="0" borderId="0" xfId="2" applyFont="1"/>
    <xf numFmtId="0" fontId="0" fillId="0" borderId="1" xfId="0" applyBorder="1"/>
    <xf numFmtId="44" fontId="0" fillId="0" borderId="1" xfId="2" applyFont="1" applyBorder="1"/>
    <xf numFmtId="44" fontId="0" fillId="0" borderId="3" xfId="2" applyFont="1" applyBorder="1"/>
    <xf numFmtId="44" fontId="0" fillId="0" borderId="7" xfId="2" applyFont="1" applyBorder="1"/>
    <xf numFmtId="44" fontId="2" fillId="0" borderId="8" xfId="2" applyFont="1" applyBorder="1"/>
    <xf numFmtId="44" fontId="2" fillId="0" borderId="11" xfId="2" applyFont="1" applyBorder="1"/>
    <xf numFmtId="44" fontId="2" fillId="0" borderId="0" xfId="2" applyFont="1"/>
    <xf numFmtId="0" fontId="2" fillId="0" borderId="0" xfId="0" applyFont="1"/>
    <xf numFmtId="44" fontId="2" fillId="0" borderId="10" xfId="2" applyFont="1" applyBorder="1"/>
    <xf numFmtId="0" fontId="2" fillId="0" borderId="1" xfId="0" applyFont="1" applyBorder="1" applyAlignment="1">
      <alignment horizontal="center" wrapText="1"/>
    </xf>
    <xf numFmtId="44" fontId="0" fillId="0" borderId="1" xfId="0" applyNumberFormat="1" applyBorder="1"/>
    <xf numFmtId="44" fontId="2" fillId="0" borderId="17" xfId="2" applyFont="1" applyBorder="1"/>
    <xf numFmtId="44" fontId="2" fillId="0" borderId="2" xfId="2" applyFont="1" applyBorder="1"/>
    <xf numFmtId="44" fontId="2" fillId="0" borderId="18" xfId="2" applyFont="1" applyBorder="1"/>
    <xf numFmtId="44" fontId="0" fillId="0" borderId="8" xfId="0" applyNumberFormat="1" applyBorder="1"/>
    <xf numFmtId="44" fontId="0" fillId="0" borderId="7" xfId="0" applyNumberFormat="1" applyBorder="1"/>
    <xf numFmtId="44" fontId="2" fillId="0" borderId="11" xfId="0" applyNumberFormat="1" applyFont="1" applyBorder="1"/>
    <xf numFmtId="9" fontId="0" fillId="0" borderId="8" xfId="3" applyFont="1" applyBorder="1"/>
    <xf numFmtId="0" fontId="3" fillId="2" borderId="2" xfId="0" applyFont="1" applyFill="1" applyBorder="1" applyAlignment="1">
      <alignment horizontal="center" wrapText="1"/>
    </xf>
    <xf numFmtId="166" fontId="4" fillId="2" borderId="2" xfId="2" applyNumberFormat="1" applyFont="1" applyFill="1" applyBorder="1"/>
    <xf numFmtId="0" fontId="0" fillId="0" borderId="0" xfId="0" applyBorder="1"/>
    <xf numFmtId="44" fontId="0" fillId="0" borderId="0" xfId="2" applyFont="1" applyBorder="1"/>
    <xf numFmtId="166" fontId="0" fillId="0" borderId="0" xfId="2" applyNumberFormat="1" applyFont="1" applyFill="1" applyBorder="1"/>
    <xf numFmtId="0" fontId="2" fillId="0" borderId="0" xfId="0" applyFont="1" applyFill="1" applyBorder="1" applyAlignment="1">
      <alignment horizontal="left"/>
    </xf>
    <xf numFmtId="8" fontId="0" fillId="0" borderId="8" xfId="0" applyNumberFormat="1" applyBorder="1"/>
    <xf numFmtId="8" fontId="2" fillId="0" borderId="11" xfId="0" applyNumberFormat="1" applyFont="1" applyBorder="1"/>
    <xf numFmtId="8" fontId="0" fillId="0" borderId="28" xfId="0" applyNumberFormat="1" applyBorder="1"/>
    <xf numFmtId="8" fontId="2" fillId="0" borderId="29" xfId="0" applyNumberFormat="1" applyFont="1" applyBorder="1"/>
    <xf numFmtId="0" fontId="0" fillId="0" borderId="0" xfId="0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164" fontId="0" fillId="0" borderId="1" xfId="1" applyNumberFormat="1" applyFont="1" applyBorder="1"/>
    <xf numFmtId="164" fontId="2" fillId="0" borderId="10" xfId="1" applyNumberFormat="1" applyFont="1" applyBorder="1"/>
    <xf numFmtId="164" fontId="2" fillId="0" borderId="11" xfId="1" applyNumberFormat="1" applyFont="1" applyBorder="1"/>
    <xf numFmtId="0" fontId="6" fillId="0" borderId="1" xfId="0" applyFont="1" applyBorder="1" applyAlignment="1">
      <alignment horizontal="center" wrapText="1"/>
    </xf>
    <xf numFmtId="166" fontId="7" fillId="3" borderId="1" xfId="2" applyNumberFormat="1" applyFont="1" applyFill="1" applyBorder="1"/>
    <xf numFmtId="44" fontId="0" fillId="0" borderId="0" xfId="0" applyNumberFormat="1"/>
    <xf numFmtId="164" fontId="2" fillId="0" borderId="0" xfId="1" applyNumberFormat="1" applyFont="1" applyBorder="1" applyAlignment="1">
      <alignment horizontal="center"/>
    </xf>
    <xf numFmtId="164" fontId="2" fillId="0" borderId="0" xfId="1" applyNumberFormat="1" applyFont="1" applyBorder="1"/>
    <xf numFmtId="44" fontId="2" fillId="0" borderId="0" xfId="2" applyFont="1" applyBorder="1" applyAlignment="1">
      <alignment horizontal="center"/>
    </xf>
    <xf numFmtId="44" fontId="2" fillId="0" borderId="0" xfId="2" applyFont="1" applyBorder="1"/>
    <xf numFmtId="44" fontId="2" fillId="0" borderId="0" xfId="0" applyNumberFormat="1" applyFont="1" applyBorder="1"/>
    <xf numFmtId="8" fontId="2" fillId="0" borderId="0" xfId="0" applyNumberFormat="1" applyFont="1" applyBorder="1"/>
    <xf numFmtId="167" fontId="0" fillId="0" borderId="2" xfId="2" applyNumberFormat="1" applyFont="1" applyBorder="1"/>
    <xf numFmtId="167" fontId="0" fillId="4" borderId="1" xfId="2" applyNumberFormat="1" applyFont="1" applyFill="1" applyBorder="1"/>
    <xf numFmtId="44" fontId="0" fillId="0" borderId="11" xfId="0" applyNumberFormat="1" applyBorder="1"/>
    <xf numFmtId="166" fontId="4" fillId="0" borderId="0" xfId="2" applyNumberFormat="1" applyFont="1" applyFill="1" applyBorder="1"/>
    <xf numFmtId="167" fontId="0" fillId="5" borderId="1" xfId="2" applyNumberFormat="1" applyFont="1" applyFill="1" applyBorder="1"/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44" fontId="1" fillId="0" borderId="1" xfId="2" applyFont="1" applyBorder="1" applyAlignment="1">
      <alignment horizontal="center"/>
    </xf>
    <xf numFmtId="44" fontId="2" fillId="0" borderId="1" xfId="2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8" fontId="2" fillId="0" borderId="25" xfId="0" applyNumberFormat="1" applyFont="1" applyBorder="1" applyAlignment="1">
      <alignment horizontal="center" vertical="center" wrapText="1"/>
    </xf>
    <xf numFmtId="8" fontId="2" fillId="0" borderId="26" xfId="0" applyNumberFormat="1" applyFont="1" applyBorder="1" applyAlignment="1">
      <alignment horizontal="center" vertical="center" wrapText="1"/>
    </xf>
    <xf numFmtId="8" fontId="2" fillId="0" borderId="27" xfId="0" applyNumberFormat="1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44" fontId="0" fillId="0" borderId="0" xfId="0" applyNumberFormat="1" applyBorder="1" applyAlignment="1">
      <alignment vertical="center" wrapText="1"/>
    </xf>
    <xf numFmtId="0" fontId="0" fillId="0" borderId="1" xfId="0" applyFill="1" applyBorder="1" applyAlignment="1">
      <alignment horizontal="left"/>
    </xf>
    <xf numFmtId="165" fontId="0" fillId="0" borderId="1" xfId="2" applyNumberFormat="1" applyFont="1" applyBorder="1"/>
    <xf numFmtId="0" fontId="2" fillId="0" borderId="30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44" fontId="0" fillId="0" borderId="9" xfId="0" applyNumberFormat="1" applyBorder="1"/>
    <xf numFmtId="44" fontId="0" fillId="0" borderId="10" xfId="0" applyNumberFormat="1" applyBorder="1"/>
    <xf numFmtId="164" fontId="2" fillId="0" borderId="9" xfId="1" applyNumberFormat="1" applyFont="1" applyBorder="1" applyAlignment="1"/>
    <xf numFmtId="164" fontId="2" fillId="0" borderId="10" xfId="1" applyNumberFormat="1" applyFont="1" applyBorder="1" applyAlignment="1"/>
    <xf numFmtId="44" fontId="2" fillId="0" borderId="9" xfId="2" applyFont="1" applyBorder="1" applyAlignment="1"/>
    <xf numFmtId="44" fontId="2" fillId="0" borderId="15" xfId="2" applyFont="1" applyBorder="1" applyAlignment="1"/>
    <xf numFmtId="164" fontId="2" fillId="0" borderId="8" xfId="1" applyNumberFormat="1" applyFont="1" applyBorder="1"/>
    <xf numFmtId="0" fontId="0" fillId="0" borderId="33" xfId="0" applyBorder="1"/>
    <xf numFmtId="0" fontId="2" fillId="0" borderId="34" xfId="0" applyFont="1" applyFill="1" applyBorder="1" applyAlignment="1">
      <alignment horizontal="left"/>
    </xf>
    <xf numFmtId="0" fontId="8" fillId="0" borderId="32" xfId="0" applyFont="1" applyBorder="1"/>
    <xf numFmtId="164" fontId="8" fillId="0" borderId="4" xfId="1" applyNumberFormat="1" applyFont="1" applyBorder="1"/>
    <xf numFmtId="164" fontId="8" fillId="0" borderId="5" xfId="1" applyNumberFormat="1" applyFont="1" applyBorder="1"/>
    <xf numFmtId="164" fontId="8" fillId="0" borderId="5" xfId="1" applyNumberFormat="1" applyFont="1" applyFill="1" applyBorder="1"/>
    <xf numFmtId="164" fontId="9" fillId="0" borderId="6" xfId="1" applyNumberFormat="1" applyFont="1" applyBorder="1"/>
    <xf numFmtId="44" fontId="8" fillId="0" borderId="24" xfId="2" applyFont="1" applyBorder="1"/>
    <xf numFmtId="44" fontId="8" fillId="0" borderId="13" xfId="2" applyFont="1" applyBorder="1"/>
    <xf numFmtId="44" fontId="9" fillId="0" borderId="14" xfId="2" applyFont="1" applyBorder="1"/>
    <xf numFmtId="44" fontId="8" fillId="0" borderId="12" xfId="2" applyFont="1" applyBorder="1"/>
    <xf numFmtId="44" fontId="9" fillId="0" borderId="17" xfId="2" applyFont="1" applyBorder="1"/>
    <xf numFmtId="44" fontId="8" fillId="0" borderId="4" xfId="0" applyNumberFormat="1" applyFont="1" applyBorder="1"/>
    <xf numFmtId="44" fontId="8" fillId="0" borderId="5" xfId="0" applyNumberFormat="1" applyFont="1" applyBorder="1"/>
    <xf numFmtId="44" fontId="8" fillId="0" borderId="6" xfId="0" applyNumberFormat="1" applyFont="1" applyBorder="1"/>
    <xf numFmtId="8" fontId="8" fillId="0" borderId="21" xfId="0" applyNumberFormat="1" applyFont="1" applyBorder="1"/>
    <xf numFmtId="9" fontId="8" fillId="0" borderId="6" xfId="3" applyFont="1" applyBorder="1"/>
    <xf numFmtId="8" fontId="8" fillId="0" borderId="6" xfId="0" applyNumberFormat="1" applyFont="1" applyBorder="1"/>
    <xf numFmtId="0" fontId="8" fillId="0" borderId="0" xfId="0" applyFont="1"/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36B8F0-CDB8-4A94-9F61-E7A103C296EA}">
  <dimension ref="A1:AK25"/>
  <sheetViews>
    <sheetView tabSelected="1" zoomScale="85" zoomScaleNormal="85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O21" sqref="O21"/>
    </sheetView>
  </sheetViews>
  <sheetFormatPr defaultRowHeight="15" x14ac:dyDescent="0.25"/>
  <cols>
    <col min="1" max="1" width="29.5703125" customWidth="1"/>
    <col min="2" max="2" width="10.85546875" customWidth="1"/>
    <col min="3" max="3" width="8.5703125" customWidth="1"/>
    <col min="4" max="4" width="9.42578125" customWidth="1"/>
    <col min="5" max="5" width="8.5703125" customWidth="1"/>
    <col min="6" max="6" width="8.5703125" style="10" customWidth="1"/>
    <col min="7" max="10" width="9.5703125" customWidth="1"/>
    <col min="11" max="11" width="10.28515625" style="10" customWidth="1"/>
    <col min="12" max="15" width="9.85546875" customWidth="1"/>
    <col min="16" max="16" width="10.5703125" style="10" customWidth="1"/>
    <col min="17" max="21" width="9.42578125" customWidth="1"/>
    <col min="22" max="26" width="10.5703125" style="10" customWidth="1"/>
    <col min="27" max="31" width="10.5703125" customWidth="1"/>
    <col min="32" max="32" width="11.28515625" style="1" customWidth="1"/>
    <col min="34" max="35" width="11.28515625" style="1" customWidth="1"/>
    <col min="36" max="36" width="17.42578125" style="1" customWidth="1"/>
    <col min="37" max="37" width="23.85546875" style="1" customWidth="1"/>
  </cols>
  <sheetData>
    <row r="1" spans="1:37" ht="27" customHeight="1" x14ac:dyDescent="0.25">
      <c r="B1" s="52" t="s">
        <v>18</v>
      </c>
      <c r="C1" s="53"/>
      <c r="D1" s="53"/>
      <c r="E1" s="53"/>
      <c r="F1" s="54"/>
      <c r="G1" s="52" t="s">
        <v>12</v>
      </c>
      <c r="H1" s="53"/>
      <c r="I1" s="53"/>
      <c r="J1" s="53"/>
      <c r="K1" s="54"/>
      <c r="L1" s="52" t="s">
        <v>11</v>
      </c>
      <c r="M1" s="53"/>
      <c r="N1" s="53"/>
      <c r="O1" s="53"/>
      <c r="P1" s="54"/>
      <c r="Q1" s="52" t="s">
        <v>19</v>
      </c>
      <c r="R1" s="53"/>
      <c r="S1" s="53"/>
      <c r="T1" s="53"/>
      <c r="U1" s="54"/>
      <c r="V1" s="101" t="s">
        <v>35</v>
      </c>
      <c r="W1" s="102"/>
      <c r="X1" s="102"/>
      <c r="Y1" s="102"/>
      <c r="Z1" s="103"/>
      <c r="AA1" s="60" t="s">
        <v>27</v>
      </c>
      <c r="AB1" s="61"/>
      <c r="AC1" s="61"/>
      <c r="AD1" s="61"/>
      <c r="AE1" s="62"/>
      <c r="AF1" s="63" t="s">
        <v>9</v>
      </c>
      <c r="AG1" s="66" t="s">
        <v>10</v>
      </c>
      <c r="AH1" s="63" t="s">
        <v>23</v>
      </c>
      <c r="AI1" s="63" t="s">
        <v>24</v>
      </c>
      <c r="AJ1" s="63" t="s">
        <v>25</v>
      </c>
      <c r="AK1" s="63" t="s">
        <v>26</v>
      </c>
    </row>
    <row r="2" spans="1:37" x14ac:dyDescent="0.25">
      <c r="B2" s="55" t="s">
        <v>0</v>
      </c>
      <c r="C2" s="56"/>
      <c r="D2" s="56"/>
      <c r="E2" s="56"/>
      <c r="F2" s="57"/>
      <c r="G2" s="55" t="s">
        <v>0</v>
      </c>
      <c r="H2" s="56"/>
      <c r="I2" s="56"/>
      <c r="J2" s="56"/>
      <c r="K2" s="57"/>
      <c r="L2" s="55" t="s">
        <v>0</v>
      </c>
      <c r="M2" s="56"/>
      <c r="N2" s="56"/>
      <c r="O2" s="56"/>
      <c r="P2" s="57"/>
      <c r="Q2" s="55" t="s">
        <v>0</v>
      </c>
      <c r="R2" s="56"/>
      <c r="S2" s="56"/>
      <c r="T2" s="56"/>
      <c r="U2" s="57"/>
      <c r="V2" s="55" t="s">
        <v>0</v>
      </c>
      <c r="W2" s="56"/>
      <c r="X2" s="56"/>
      <c r="Y2" s="56"/>
      <c r="Z2" s="57"/>
      <c r="AA2" s="55" t="s">
        <v>0</v>
      </c>
      <c r="AB2" s="56"/>
      <c r="AC2" s="56"/>
      <c r="AD2" s="56"/>
      <c r="AE2" s="57"/>
      <c r="AF2" s="64"/>
      <c r="AG2" s="66"/>
      <c r="AH2" s="64"/>
      <c r="AI2" s="64"/>
      <c r="AJ2" s="64"/>
      <c r="AK2" s="64"/>
    </row>
    <row r="3" spans="1:37" s="31" customFormat="1" ht="15.75" thickBot="1" x14ac:dyDescent="0.3">
      <c r="A3" s="68" t="s">
        <v>29</v>
      </c>
      <c r="B3" s="32" t="s">
        <v>4</v>
      </c>
      <c r="C3" s="33" t="s">
        <v>1</v>
      </c>
      <c r="D3" s="33" t="s">
        <v>2</v>
      </c>
      <c r="E3" s="33" t="s">
        <v>3</v>
      </c>
      <c r="F3" s="34" t="s">
        <v>21</v>
      </c>
      <c r="G3" s="32" t="s">
        <v>4</v>
      </c>
      <c r="H3" s="33" t="s">
        <v>1</v>
      </c>
      <c r="I3" s="33" t="s">
        <v>2</v>
      </c>
      <c r="J3" s="33" t="s">
        <v>3</v>
      </c>
      <c r="K3" s="34" t="s">
        <v>5</v>
      </c>
      <c r="L3" s="32" t="s">
        <v>4</v>
      </c>
      <c r="M3" s="33" t="s">
        <v>1</v>
      </c>
      <c r="N3" s="33" t="s">
        <v>2</v>
      </c>
      <c r="O3" s="33" t="s">
        <v>3</v>
      </c>
      <c r="P3" s="34" t="s">
        <v>5</v>
      </c>
      <c r="Q3" s="32" t="s">
        <v>4</v>
      </c>
      <c r="R3" s="33" t="s">
        <v>1</v>
      </c>
      <c r="S3" s="33" t="s">
        <v>2</v>
      </c>
      <c r="T3" s="33" t="s">
        <v>3</v>
      </c>
      <c r="U3" s="34" t="s">
        <v>5</v>
      </c>
      <c r="V3" s="32" t="s">
        <v>4</v>
      </c>
      <c r="W3" s="33" t="s">
        <v>1</v>
      </c>
      <c r="X3" s="33" t="s">
        <v>2</v>
      </c>
      <c r="Y3" s="33" t="s">
        <v>3</v>
      </c>
      <c r="Z3" s="34" t="s">
        <v>5</v>
      </c>
      <c r="AA3" s="72" t="s">
        <v>4</v>
      </c>
      <c r="AB3" s="73" t="s">
        <v>1</v>
      </c>
      <c r="AC3" s="73" t="s">
        <v>2</v>
      </c>
      <c r="AD3" s="73" t="s">
        <v>3</v>
      </c>
      <c r="AE3" s="74" t="s">
        <v>5</v>
      </c>
      <c r="AF3" s="65"/>
      <c r="AG3" s="67"/>
      <c r="AH3" s="65"/>
      <c r="AI3" s="65"/>
      <c r="AJ3" s="65"/>
      <c r="AK3" s="65"/>
    </row>
    <row r="4" spans="1:37" s="100" customFormat="1" x14ac:dyDescent="0.25">
      <c r="A4" s="84" t="s">
        <v>30</v>
      </c>
      <c r="B4" s="85"/>
      <c r="C4" s="86"/>
      <c r="D4" s="86">
        <v>60.7</v>
      </c>
      <c r="E4" s="87">
        <v>54</v>
      </c>
      <c r="F4" s="88">
        <f t="shared" ref="F4:F9" si="0">SUM(B4:E4)</f>
        <v>114.7</v>
      </c>
      <c r="G4" s="89">
        <v>0</v>
      </c>
      <c r="H4" s="90">
        <v>0</v>
      </c>
      <c r="I4" s="90">
        <v>15.78</v>
      </c>
      <c r="J4" s="90">
        <v>12.61</v>
      </c>
      <c r="K4" s="91">
        <f t="shared" ref="K4:K9" si="1">SUM(G4:J4)</f>
        <v>28.39</v>
      </c>
      <c r="L4" s="92">
        <v>0</v>
      </c>
      <c r="M4" s="90">
        <v>0</v>
      </c>
      <c r="N4" s="90">
        <v>13.15</v>
      </c>
      <c r="O4" s="90">
        <v>10.51</v>
      </c>
      <c r="P4" s="91">
        <f t="shared" ref="P4:P9" si="2">SUM(L4:O4)</f>
        <v>23.66</v>
      </c>
      <c r="Q4" s="92">
        <f>B4*$E15</f>
        <v>0</v>
      </c>
      <c r="R4" s="90">
        <f>C4*$E15</f>
        <v>0</v>
      </c>
      <c r="S4" s="90">
        <f>D4*$E15</f>
        <v>11.05954</v>
      </c>
      <c r="T4" s="90">
        <f>E4*$E15</f>
        <v>9.8388000000000009</v>
      </c>
      <c r="U4" s="93">
        <f t="shared" ref="U4:U9" si="3">SUM(Q4:T4)</f>
        <v>20.898340000000001</v>
      </c>
      <c r="V4" s="92">
        <v>0</v>
      </c>
      <c r="W4" s="90">
        <v>0</v>
      </c>
      <c r="X4" s="90">
        <v>0.51</v>
      </c>
      <c r="Y4" s="90">
        <v>0.49</v>
      </c>
      <c r="Z4" s="93">
        <f t="shared" ref="Z4:Z9" si="4">SUM(V4:Y4)</f>
        <v>1</v>
      </c>
      <c r="AA4" s="94">
        <f>B4*$B$25</f>
        <v>0</v>
      </c>
      <c r="AB4" s="95">
        <f>C4*$B$25</f>
        <v>0</v>
      </c>
      <c r="AC4" s="95">
        <f>D4*$B$25</f>
        <v>3.9455000000000005</v>
      </c>
      <c r="AD4" s="95">
        <f>E4*$B$25</f>
        <v>3.5100000000000002</v>
      </c>
      <c r="AE4" s="96">
        <f>F4*$B$25</f>
        <v>7.4555000000000007</v>
      </c>
      <c r="AF4" s="97">
        <f t="shared" ref="AF4:AF9" si="5">P4-U4-Z4-AE4</f>
        <v>-5.6938400000000016</v>
      </c>
      <c r="AG4" s="98">
        <v>0.5</v>
      </c>
      <c r="AH4" s="99">
        <f t="shared" ref="AH4:AH9" si="6">AF4*AG4</f>
        <v>-2.8469200000000008</v>
      </c>
      <c r="AI4" s="99">
        <f t="shared" ref="AI4:AI9" si="7">AF4*(1-AG4)</f>
        <v>-2.8469200000000008</v>
      </c>
      <c r="AJ4" s="99">
        <f t="shared" ref="AJ4:AJ9" si="8">U4+AH4</f>
        <v>18.05142</v>
      </c>
      <c r="AK4" s="99"/>
    </row>
    <row r="5" spans="1:37" x14ac:dyDescent="0.25">
      <c r="A5" s="82"/>
      <c r="B5" s="6">
        <v>0</v>
      </c>
      <c r="C5" s="4">
        <v>0</v>
      </c>
      <c r="D5" s="4">
        <v>0</v>
      </c>
      <c r="E5" s="4">
        <v>0</v>
      </c>
      <c r="F5" s="81">
        <f t="shared" si="0"/>
        <v>0</v>
      </c>
      <c r="G5" s="5">
        <v>0</v>
      </c>
      <c r="H5" s="4">
        <v>0</v>
      </c>
      <c r="I5" s="4">
        <v>0</v>
      </c>
      <c r="J5" s="4">
        <v>0</v>
      </c>
      <c r="K5" s="7">
        <f t="shared" si="1"/>
        <v>0</v>
      </c>
      <c r="L5" s="6">
        <v>0</v>
      </c>
      <c r="M5" s="4">
        <v>0</v>
      </c>
      <c r="N5" s="4">
        <v>0</v>
      </c>
      <c r="O5" s="4">
        <v>0</v>
      </c>
      <c r="P5" s="7">
        <f t="shared" si="2"/>
        <v>0</v>
      </c>
      <c r="Q5" s="6">
        <f>B5*$E16</f>
        <v>0</v>
      </c>
      <c r="R5" s="4">
        <f>C5*$E16</f>
        <v>0</v>
      </c>
      <c r="S5" s="4">
        <f>D5*$E16</f>
        <v>0</v>
      </c>
      <c r="T5" s="4">
        <f>E5*$E16</f>
        <v>0</v>
      </c>
      <c r="U5" s="14">
        <f t="shared" si="3"/>
        <v>0</v>
      </c>
      <c r="V5" s="6">
        <v>0</v>
      </c>
      <c r="W5" s="4">
        <v>0</v>
      </c>
      <c r="X5" s="4">
        <v>0</v>
      </c>
      <c r="Y5" s="4">
        <v>0</v>
      </c>
      <c r="Z5" s="15">
        <f t="shared" si="4"/>
        <v>0</v>
      </c>
      <c r="AA5" s="18">
        <f>B5*$B$25</f>
        <v>0</v>
      </c>
      <c r="AB5" s="13">
        <f>C5*$B$25</f>
        <v>0</v>
      </c>
      <c r="AC5" s="13">
        <f>D5*$B$25</f>
        <v>0</v>
      </c>
      <c r="AD5" s="13">
        <f>E5*$B$25</f>
        <v>0</v>
      </c>
      <c r="AE5" s="17">
        <f>F5*$B$25</f>
        <v>0</v>
      </c>
      <c r="AF5" s="29">
        <f t="shared" si="5"/>
        <v>0</v>
      </c>
      <c r="AG5" s="20">
        <v>0.5</v>
      </c>
      <c r="AH5" s="27">
        <f t="shared" si="6"/>
        <v>0</v>
      </c>
      <c r="AI5" s="27">
        <f t="shared" si="7"/>
        <v>0</v>
      </c>
      <c r="AJ5" s="27">
        <f t="shared" si="8"/>
        <v>0</v>
      </c>
      <c r="AK5" s="27"/>
    </row>
    <row r="6" spans="1:37" x14ac:dyDescent="0.25">
      <c r="A6" s="82"/>
      <c r="B6" s="6">
        <v>0</v>
      </c>
      <c r="C6" s="4">
        <v>0</v>
      </c>
      <c r="D6" s="4">
        <v>0</v>
      </c>
      <c r="E6" s="4">
        <v>0</v>
      </c>
      <c r="F6" s="81">
        <f t="shared" si="0"/>
        <v>0</v>
      </c>
      <c r="G6" s="5">
        <v>0</v>
      </c>
      <c r="H6" s="4">
        <v>0</v>
      </c>
      <c r="I6" s="4">
        <v>0</v>
      </c>
      <c r="J6" s="4">
        <v>0</v>
      </c>
      <c r="K6" s="7">
        <f t="shared" si="1"/>
        <v>0</v>
      </c>
      <c r="L6" s="6">
        <v>0</v>
      </c>
      <c r="M6" s="4">
        <v>0</v>
      </c>
      <c r="N6" s="4">
        <v>0</v>
      </c>
      <c r="O6" s="4">
        <v>0</v>
      </c>
      <c r="P6" s="7">
        <f t="shared" si="2"/>
        <v>0</v>
      </c>
      <c r="Q6" s="6">
        <f>B6*$E17</f>
        <v>0</v>
      </c>
      <c r="R6" s="4">
        <f>C6*$E17</f>
        <v>0</v>
      </c>
      <c r="S6" s="4">
        <f>D6*$E17</f>
        <v>0</v>
      </c>
      <c r="T6" s="4">
        <f>E6*$E17</f>
        <v>0</v>
      </c>
      <c r="U6" s="14">
        <f t="shared" si="3"/>
        <v>0</v>
      </c>
      <c r="V6" s="6">
        <v>0</v>
      </c>
      <c r="W6" s="4">
        <v>0</v>
      </c>
      <c r="X6" s="4">
        <v>0</v>
      </c>
      <c r="Y6" s="4">
        <v>0</v>
      </c>
      <c r="Z6" s="15">
        <f t="shared" si="4"/>
        <v>0</v>
      </c>
      <c r="AA6" s="18">
        <f>B6*$B$25</f>
        <v>0</v>
      </c>
      <c r="AB6" s="13">
        <f>C6*$B$25</f>
        <v>0</v>
      </c>
      <c r="AC6" s="13">
        <f>D6*$B$25</f>
        <v>0</v>
      </c>
      <c r="AD6" s="13">
        <f>E6*$B$25</f>
        <v>0</v>
      </c>
      <c r="AE6" s="17">
        <f>F6*$B$25</f>
        <v>0</v>
      </c>
      <c r="AF6" s="29">
        <f t="shared" si="5"/>
        <v>0</v>
      </c>
      <c r="AG6" s="20">
        <v>0.5</v>
      </c>
      <c r="AH6" s="27">
        <f t="shared" si="6"/>
        <v>0</v>
      </c>
      <c r="AI6" s="27">
        <f t="shared" si="7"/>
        <v>0</v>
      </c>
      <c r="AJ6" s="27">
        <f t="shared" si="8"/>
        <v>0</v>
      </c>
      <c r="AK6" s="27"/>
    </row>
    <row r="7" spans="1:37" x14ac:dyDescent="0.25">
      <c r="A7" s="82"/>
      <c r="B7" s="6">
        <v>0</v>
      </c>
      <c r="C7" s="4">
        <v>0</v>
      </c>
      <c r="D7" s="4">
        <v>0</v>
      </c>
      <c r="E7" s="4">
        <v>0</v>
      </c>
      <c r="F7" s="81">
        <f t="shared" si="0"/>
        <v>0</v>
      </c>
      <c r="G7" s="5">
        <v>0</v>
      </c>
      <c r="H7" s="4">
        <v>0</v>
      </c>
      <c r="I7" s="4">
        <v>0</v>
      </c>
      <c r="J7" s="4">
        <v>0</v>
      </c>
      <c r="K7" s="7">
        <f t="shared" si="1"/>
        <v>0</v>
      </c>
      <c r="L7" s="6">
        <v>0</v>
      </c>
      <c r="M7" s="4">
        <v>0</v>
      </c>
      <c r="N7" s="4">
        <v>0</v>
      </c>
      <c r="O7" s="4">
        <v>0</v>
      </c>
      <c r="P7" s="7">
        <f t="shared" si="2"/>
        <v>0</v>
      </c>
      <c r="Q7" s="6">
        <f>B7*$E18</f>
        <v>0</v>
      </c>
      <c r="R7" s="4">
        <f>C7*$E18</f>
        <v>0</v>
      </c>
      <c r="S7" s="4">
        <f>D7*$E18</f>
        <v>0</v>
      </c>
      <c r="T7" s="4">
        <f>E7*$E18</f>
        <v>0</v>
      </c>
      <c r="U7" s="14">
        <f t="shared" si="3"/>
        <v>0</v>
      </c>
      <c r="V7" s="6">
        <v>0</v>
      </c>
      <c r="W7" s="4">
        <v>0</v>
      </c>
      <c r="X7" s="4">
        <v>0</v>
      </c>
      <c r="Y7" s="4">
        <v>0</v>
      </c>
      <c r="Z7" s="15">
        <f t="shared" si="4"/>
        <v>0</v>
      </c>
      <c r="AA7" s="18">
        <f>B7*$B$25</f>
        <v>0</v>
      </c>
      <c r="AB7" s="13">
        <f>C7*$B$25</f>
        <v>0</v>
      </c>
      <c r="AC7" s="13">
        <f>D7*$B$25</f>
        <v>0</v>
      </c>
      <c r="AD7" s="13">
        <f>E7*$B$25</f>
        <v>0</v>
      </c>
      <c r="AE7" s="17">
        <f>F7*$B$25</f>
        <v>0</v>
      </c>
      <c r="AF7" s="29">
        <f t="shared" si="5"/>
        <v>0</v>
      </c>
      <c r="AG7" s="20">
        <v>0.5</v>
      </c>
      <c r="AH7" s="27">
        <f t="shared" si="6"/>
        <v>0</v>
      </c>
      <c r="AI7" s="27">
        <f t="shared" si="7"/>
        <v>0</v>
      </c>
      <c r="AJ7" s="27">
        <f t="shared" si="8"/>
        <v>0</v>
      </c>
      <c r="AK7" s="27"/>
    </row>
    <row r="8" spans="1:37" x14ac:dyDescent="0.25">
      <c r="A8" s="82"/>
      <c r="B8" s="6">
        <v>0</v>
      </c>
      <c r="C8" s="4">
        <v>0</v>
      </c>
      <c r="D8" s="4">
        <v>0</v>
      </c>
      <c r="E8" s="4">
        <v>0</v>
      </c>
      <c r="F8" s="81">
        <f t="shared" si="0"/>
        <v>0</v>
      </c>
      <c r="G8" s="5">
        <v>0</v>
      </c>
      <c r="H8" s="4">
        <v>0</v>
      </c>
      <c r="I8" s="4">
        <v>0</v>
      </c>
      <c r="J8" s="4">
        <v>0</v>
      </c>
      <c r="K8" s="7">
        <f t="shared" si="1"/>
        <v>0</v>
      </c>
      <c r="L8" s="6">
        <v>0</v>
      </c>
      <c r="M8" s="4">
        <v>0</v>
      </c>
      <c r="N8" s="4">
        <v>0</v>
      </c>
      <c r="O8" s="4">
        <v>0</v>
      </c>
      <c r="P8" s="7">
        <f t="shared" si="2"/>
        <v>0</v>
      </c>
      <c r="Q8" s="6">
        <f t="shared" ref="Q8:T8" si="9">B8*$E19</f>
        <v>0</v>
      </c>
      <c r="R8" s="4">
        <f t="shared" si="9"/>
        <v>0</v>
      </c>
      <c r="S8" s="4">
        <f t="shared" si="9"/>
        <v>0</v>
      </c>
      <c r="T8" s="4">
        <f t="shared" si="9"/>
        <v>0</v>
      </c>
      <c r="U8" s="14">
        <f t="shared" si="3"/>
        <v>0</v>
      </c>
      <c r="V8" s="6">
        <v>0</v>
      </c>
      <c r="W8" s="4">
        <v>0</v>
      </c>
      <c r="X8" s="4">
        <v>0</v>
      </c>
      <c r="Y8" s="4">
        <v>0</v>
      </c>
      <c r="Z8" s="15">
        <f t="shared" si="4"/>
        <v>0</v>
      </c>
      <c r="AA8" s="18">
        <f>B8*$B$25</f>
        <v>0</v>
      </c>
      <c r="AB8" s="13">
        <f>C8*$B$25</f>
        <v>0</v>
      </c>
      <c r="AC8" s="13">
        <f>D8*$B$25</f>
        <v>0</v>
      </c>
      <c r="AD8" s="13">
        <f>E8*$B$25</f>
        <v>0</v>
      </c>
      <c r="AE8" s="17">
        <f>F8*$B$25</f>
        <v>0</v>
      </c>
      <c r="AF8" s="29">
        <f t="shared" si="5"/>
        <v>0</v>
      </c>
      <c r="AG8" s="20">
        <v>0.5</v>
      </c>
      <c r="AH8" s="27">
        <f t="shared" si="6"/>
        <v>0</v>
      </c>
      <c r="AI8" s="27">
        <f t="shared" si="7"/>
        <v>0</v>
      </c>
      <c r="AJ8" s="27">
        <f t="shared" si="8"/>
        <v>0</v>
      </c>
      <c r="AK8" s="27"/>
    </row>
    <row r="9" spans="1:37" x14ac:dyDescent="0.25">
      <c r="A9" s="82"/>
      <c r="B9" s="6">
        <v>0</v>
      </c>
      <c r="C9" s="4">
        <v>0</v>
      </c>
      <c r="D9" s="4">
        <v>0</v>
      </c>
      <c r="E9" s="4">
        <v>0</v>
      </c>
      <c r="F9" s="81">
        <f t="shared" si="0"/>
        <v>0</v>
      </c>
      <c r="G9" s="5">
        <v>0</v>
      </c>
      <c r="H9" s="4">
        <v>0</v>
      </c>
      <c r="I9" s="4">
        <v>0</v>
      </c>
      <c r="J9" s="4">
        <v>0</v>
      </c>
      <c r="K9" s="7">
        <f t="shared" si="1"/>
        <v>0</v>
      </c>
      <c r="L9" s="6">
        <v>0</v>
      </c>
      <c r="M9" s="4">
        <v>0</v>
      </c>
      <c r="N9" s="4">
        <v>0</v>
      </c>
      <c r="O9" s="4">
        <v>0</v>
      </c>
      <c r="P9" s="7">
        <f t="shared" si="2"/>
        <v>0</v>
      </c>
      <c r="Q9" s="6">
        <f t="shared" ref="Q9:T9" si="10">B9*$E20</f>
        <v>0</v>
      </c>
      <c r="R9" s="4">
        <f t="shared" si="10"/>
        <v>0</v>
      </c>
      <c r="S9" s="4">
        <f t="shared" si="10"/>
        <v>0</v>
      </c>
      <c r="T9" s="4">
        <f t="shared" si="10"/>
        <v>0</v>
      </c>
      <c r="U9" s="14">
        <f t="shared" si="3"/>
        <v>0</v>
      </c>
      <c r="V9" s="6">
        <v>0</v>
      </c>
      <c r="W9" s="4">
        <v>0</v>
      </c>
      <c r="X9" s="4">
        <v>0</v>
      </c>
      <c r="Y9" s="4">
        <v>0</v>
      </c>
      <c r="Z9" s="15">
        <f t="shared" si="4"/>
        <v>0</v>
      </c>
      <c r="AA9" s="18">
        <f>B9*$B$25</f>
        <v>0</v>
      </c>
      <c r="AB9" s="13">
        <f>C9*$B$25</f>
        <v>0</v>
      </c>
      <c r="AC9" s="13">
        <f>D9*$B$25</f>
        <v>0</v>
      </c>
      <c r="AD9" s="13">
        <f>E9*$B$25</f>
        <v>0</v>
      </c>
      <c r="AE9" s="17">
        <f>F9*$B$25</f>
        <v>0</v>
      </c>
      <c r="AF9" s="29">
        <f t="shared" si="5"/>
        <v>0</v>
      </c>
      <c r="AG9" s="20">
        <v>0.5</v>
      </c>
      <c r="AH9" s="27">
        <f t="shared" si="6"/>
        <v>0</v>
      </c>
      <c r="AI9" s="27">
        <f t="shared" si="7"/>
        <v>0</v>
      </c>
      <c r="AJ9" s="27">
        <f t="shared" si="8"/>
        <v>0</v>
      </c>
      <c r="AK9" s="27"/>
    </row>
    <row r="10" spans="1:37" s="10" customFormat="1" ht="15.75" thickBot="1" x14ac:dyDescent="0.3">
      <c r="A10" s="83" t="s">
        <v>5</v>
      </c>
      <c r="B10" s="77">
        <f>SUM(B4:B9)</f>
        <v>0</v>
      </c>
      <c r="C10" s="78">
        <f>SUM(C4:C9)</f>
        <v>0</v>
      </c>
      <c r="D10" s="36">
        <f>SUM(D4:D9)</f>
        <v>60.7</v>
      </c>
      <c r="E10" s="36">
        <f>SUM(E4:E9)</f>
        <v>54</v>
      </c>
      <c r="F10" s="37">
        <f>SUM(F4:F9)</f>
        <v>114.7</v>
      </c>
      <c r="G10" s="80">
        <f>SUM(G4:G9)</f>
        <v>0</v>
      </c>
      <c r="H10" s="80">
        <f>SUM(H4:H9)</f>
        <v>0</v>
      </c>
      <c r="I10" s="11">
        <f>SUM(I4:I9)</f>
        <v>15.78</v>
      </c>
      <c r="J10" s="11">
        <f>SUM(J4:J9)</f>
        <v>12.61</v>
      </c>
      <c r="K10" s="8">
        <f>SUM(K4:K9)</f>
        <v>28.39</v>
      </c>
      <c r="L10" s="79">
        <f>SUM(L4:L9)</f>
        <v>0</v>
      </c>
      <c r="M10" s="79">
        <f>SUM(M4:M9)</f>
        <v>0</v>
      </c>
      <c r="N10" s="11">
        <f>SUM(N4:N9)</f>
        <v>13.15</v>
      </c>
      <c r="O10" s="11">
        <f>SUM(O4:O9)</f>
        <v>10.51</v>
      </c>
      <c r="P10" s="8">
        <f>SUM(P4:P9)</f>
        <v>23.66</v>
      </c>
      <c r="Q10" s="79">
        <f>SUM(Q4:Q9)</f>
        <v>0</v>
      </c>
      <c r="R10" s="79">
        <f>SUM(R4:R9)</f>
        <v>0</v>
      </c>
      <c r="S10" s="11">
        <f>SUM(S4:S9)</f>
        <v>11.05954</v>
      </c>
      <c r="T10" s="11">
        <f>SUM(T4:T9)</f>
        <v>9.8388000000000009</v>
      </c>
      <c r="U10" s="16">
        <f>SUM(U4:U9)</f>
        <v>20.898340000000001</v>
      </c>
      <c r="V10" s="79">
        <f>SUM(V4:V9)</f>
        <v>0</v>
      </c>
      <c r="W10" s="79">
        <f>SUM(W4:W9)</f>
        <v>0</v>
      </c>
      <c r="X10" s="11">
        <f>SUM(X4:X9)</f>
        <v>0.51</v>
      </c>
      <c r="Y10" s="11">
        <f>SUM(Y4:Y9)</f>
        <v>0.49</v>
      </c>
      <c r="Z10" s="16">
        <f>SUM(Z4:Z9)</f>
        <v>1</v>
      </c>
      <c r="AA10" s="75">
        <f>B10*$B$25</f>
        <v>0</v>
      </c>
      <c r="AB10" s="76">
        <f>C10*$B$25</f>
        <v>0</v>
      </c>
      <c r="AC10" s="76">
        <f>D10*$B$25</f>
        <v>3.9455000000000005</v>
      </c>
      <c r="AD10" s="76">
        <f>E10*$B$25</f>
        <v>3.5100000000000002</v>
      </c>
      <c r="AE10" s="49">
        <f>F10*$B$25</f>
        <v>7.4555000000000007</v>
      </c>
      <c r="AF10" s="30">
        <f>SUM(AF4:AF9)</f>
        <v>-5.6938400000000016</v>
      </c>
      <c r="AG10" s="19"/>
      <c r="AH10" s="28">
        <f>SUM(AH4:AH9)</f>
        <v>-2.8469200000000008</v>
      </c>
      <c r="AI10" s="28">
        <f>SUM(AI4:AI9)</f>
        <v>-2.8469200000000008</v>
      </c>
      <c r="AJ10" s="28">
        <f>U10+AH10</f>
        <v>18.05142</v>
      </c>
      <c r="AK10" s="28"/>
    </row>
    <row r="11" spans="1:37" s="10" customFormat="1" x14ac:dyDescent="0.25">
      <c r="A11" s="26"/>
      <c r="B11" s="41"/>
      <c r="C11" s="41"/>
      <c r="D11" s="42"/>
      <c r="E11" s="42"/>
      <c r="F11" s="42"/>
      <c r="G11" s="43"/>
      <c r="H11" s="43"/>
      <c r="I11" s="44"/>
      <c r="J11" s="44"/>
      <c r="K11" s="44"/>
      <c r="L11" s="43"/>
      <c r="M11" s="43"/>
      <c r="N11" s="44"/>
      <c r="O11" s="44"/>
      <c r="P11" s="44"/>
      <c r="Q11" s="43"/>
      <c r="R11" s="43"/>
      <c r="S11" s="44"/>
      <c r="T11" s="44"/>
      <c r="U11" s="44"/>
      <c r="V11" s="43"/>
      <c r="W11" s="43"/>
      <c r="X11" s="44"/>
      <c r="Y11" s="44"/>
      <c r="Z11" s="44"/>
      <c r="AA11" s="45"/>
      <c r="AB11" s="45"/>
      <c r="AC11" s="45"/>
      <c r="AD11" s="45"/>
      <c r="AE11" s="45"/>
      <c r="AF11" s="46"/>
      <c r="AG11" s="45"/>
      <c r="AH11" s="46"/>
      <c r="AI11" s="46"/>
      <c r="AJ11" s="46"/>
      <c r="AK11" s="46"/>
    </row>
    <row r="13" spans="1:37" x14ac:dyDescent="0.25">
      <c r="A13" s="26" t="s">
        <v>28</v>
      </c>
      <c r="B13" s="2"/>
      <c r="C13" s="2"/>
      <c r="D13" s="2"/>
      <c r="E13" s="2"/>
      <c r="F13" s="9"/>
      <c r="G13" s="2"/>
      <c r="H13" s="2"/>
      <c r="I13" s="2"/>
      <c r="J13" s="2"/>
      <c r="K13" s="9"/>
      <c r="L13" s="2"/>
      <c r="M13" s="2"/>
      <c r="N13" s="2"/>
      <c r="O13" s="2"/>
      <c r="P13" s="9"/>
      <c r="V13" s="9"/>
      <c r="W13" s="9"/>
      <c r="X13" s="9"/>
      <c r="Y13" s="9"/>
      <c r="Z13" s="9"/>
      <c r="AG13" s="46"/>
      <c r="AH13" s="46"/>
      <c r="AI13" s="46"/>
      <c r="AJ13" s="46"/>
      <c r="AK13" s="46"/>
    </row>
    <row r="14" spans="1:37" ht="70.5" customHeight="1" x14ac:dyDescent="0.25">
      <c r="A14" s="12" t="s">
        <v>6</v>
      </c>
      <c r="B14" s="12" t="s">
        <v>13</v>
      </c>
      <c r="C14" s="12" t="s">
        <v>14</v>
      </c>
      <c r="D14" s="21" t="s">
        <v>15</v>
      </c>
      <c r="E14" s="12" t="s">
        <v>20</v>
      </c>
      <c r="F14" s="38" t="s">
        <v>22</v>
      </c>
      <c r="G14" s="59" t="s">
        <v>16</v>
      </c>
      <c r="H14" s="59"/>
      <c r="I14" s="59"/>
      <c r="J14" s="59"/>
      <c r="K14" s="2"/>
      <c r="M14" s="10"/>
      <c r="O14" s="2"/>
      <c r="P14" s="2"/>
      <c r="Q14" s="10"/>
      <c r="W14" s="9"/>
      <c r="X14" s="9"/>
      <c r="Y14" s="9"/>
      <c r="Z14" s="9"/>
      <c r="AG14" s="46"/>
      <c r="AH14" s="46"/>
      <c r="AI14" s="46"/>
      <c r="AJ14" s="46"/>
      <c r="AK14" s="46"/>
    </row>
    <row r="15" spans="1:37" ht="14.25" customHeight="1" x14ac:dyDescent="0.25">
      <c r="A15" s="3" t="s">
        <v>30</v>
      </c>
      <c r="B15" s="4">
        <v>0.26</v>
      </c>
      <c r="C15" s="47">
        <f t="shared" ref="C15" si="11">B15/1.2</f>
        <v>0.21666666666666667</v>
      </c>
      <c r="D15" s="22">
        <v>0.14000000000000001</v>
      </c>
      <c r="E15" s="48">
        <v>0.1822</v>
      </c>
      <c r="F15" s="39">
        <f>C15-E15</f>
        <v>3.4466666666666673E-2</v>
      </c>
      <c r="G15" s="58" t="s">
        <v>17</v>
      </c>
      <c r="H15" s="58"/>
      <c r="I15" s="58"/>
      <c r="J15" s="58"/>
      <c r="K15" s="2"/>
      <c r="O15" s="2"/>
      <c r="P15" s="2"/>
      <c r="Q15" s="10"/>
      <c r="S15" s="40"/>
      <c r="T15" s="40"/>
      <c r="U15" s="40"/>
      <c r="Z15" s="9"/>
      <c r="AG15" s="46"/>
      <c r="AH15" s="46"/>
      <c r="AI15" s="46"/>
      <c r="AJ15" s="46"/>
      <c r="AK15" s="46"/>
    </row>
    <row r="16" spans="1:37" ht="14.25" customHeight="1" x14ac:dyDescent="0.25">
      <c r="A16" s="3"/>
      <c r="B16" s="4"/>
      <c r="C16" s="47"/>
      <c r="D16" s="22"/>
      <c r="E16" s="48"/>
      <c r="F16" s="39"/>
      <c r="G16" s="58"/>
      <c r="H16" s="58"/>
      <c r="I16" s="58"/>
      <c r="J16" s="58"/>
      <c r="K16" s="2"/>
      <c r="O16" s="2"/>
      <c r="P16" s="2"/>
      <c r="Q16" s="2"/>
      <c r="Z16" s="9"/>
      <c r="AG16" s="46"/>
      <c r="AH16" s="46"/>
      <c r="AI16" s="46"/>
      <c r="AJ16" s="46"/>
      <c r="AK16" s="46"/>
    </row>
    <row r="17" spans="1:37" ht="14.25" customHeight="1" x14ac:dyDescent="0.25">
      <c r="A17" s="3"/>
      <c r="B17" s="4"/>
      <c r="C17" s="47"/>
      <c r="D17" s="22"/>
      <c r="E17" s="48"/>
      <c r="F17" s="39"/>
      <c r="G17" s="58"/>
      <c r="H17" s="58"/>
      <c r="I17" s="58"/>
      <c r="J17" s="58"/>
      <c r="K17" s="2"/>
      <c r="O17" s="2"/>
      <c r="P17" s="2"/>
      <c r="Q17" s="2"/>
      <c r="Z17" s="9"/>
      <c r="AG17" s="46"/>
      <c r="AH17" s="46"/>
      <c r="AI17" s="46"/>
      <c r="AJ17" s="46"/>
      <c r="AK17" s="46"/>
    </row>
    <row r="18" spans="1:37" ht="14.25" customHeight="1" x14ac:dyDescent="0.25">
      <c r="A18" s="3"/>
      <c r="B18" s="4"/>
      <c r="C18" s="47"/>
      <c r="D18" s="22"/>
      <c r="E18" s="51"/>
      <c r="F18" s="39"/>
      <c r="G18" s="58"/>
      <c r="H18" s="58"/>
      <c r="I18" s="58"/>
      <c r="J18" s="58"/>
      <c r="K18" s="2"/>
      <c r="O18" s="2"/>
      <c r="P18" s="2"/>
      <c r="Q18" s="2"/>
      <c r="V18" s="9"/>
      <c r="Z18" s="9"/>
      <c r="AG18" s="46"/>
      <c r="AH18" s="46"/>
      <c r="AI18" s="46"/>
      <c r="AJ18" s="46"/>
      <c r="AK18" s="46"/>
    </row>
    <row r="19" spans="1:37" x14ac:dyDescent="0.25">
      <c r="A19" s="23"/>
      <c r="B19" s="24"/>
      <c r="C19" s="24"/>
      <c r="D19" s="50"/>
      <c r="E19" s="25"/>
      <c r="F19" s="9"/>
      <c r="G19" s="2"/>
      <c r="H19" s="2"/>
      <c r="I19" s="2"/>
      <c r="J19" s="2"/>
      <c r="K19" s="9"/>
      <c r="L19" s="2"/>
      <c r="M19" s="2"/>
      <c r="N19" s="2"/>
      <c r="O19" s="2"/>
      <c r="P19" s="2"/>
      <c r="V19" s="9"/>
      <c r="W19" s="9"/>
      <c r="X19" s="9"/>
      <c r="Y19" s="9"/>
      <c r="Z19" s="9"/>
    </row>
    <row r="20" spans="1:37" ht="14.25" customHeight="1" x14ac:dyDescent="0.25">
      <c r="E20" s="23"/>
      <c r="F20" s="23"/>
      <c r="G20" s="23"/>
      <c r="N20" s="2"/>
    </row>
    <row r="21" spans="1:37" ht="15" customHeight="1" x14ac:dyDescent="0.25">
      <c r="E21" s="69"/>
      <c r="F21" s="69"/>
      <c r="G21" s="69"/>
      <c r="N21" s="2"/>
    </row>
    <row r="22" spans="1:37" ht="14.25" customHeight="1" x14ac:dyDescent="0.25">
      <c r="A22" s="70" t="s">
        <v>32</v>
      </c>
      <c r="B22" s="4"/>
      <c r="C22" s="3" t="s">
        <v>7</v>
      </c>
      <c r="D22" s="3" t="s">
        <v>8</v>
      </c>
      <c r="E22" s="69"/>
      <c r="F22" s="69"/>
      <c r="G22" s="69"/>
      <c r="N22" s="2"/>
    </row>
    <row r="23" spans="1:37" ht="14.25" customHeight="1" x14ac:dyDescent="0.25">
      <c r="A23" s="3" t="s">
        <v>31</v>
      </c>
      <c r="B23" s="4">
        <f>C23*D23</f>
        <v>975</v>
      </c>
      <c r="C23" s="3">
        <v>0.03</v>
      </c>
      <c r="D23" s="71">
        <f>25000*1.3</f>
        <v>32500</v>
      </c>
      <c r="N23" s="2"/>
    </row>
    <row r="24" spans="1:37" x14ac:dyDescent="0.25">
      <c r="A24" s="3" t="s">
        <v>33</v>
      </c>
      <c r="B24" s="35">
        <v>15000</v>
      </c>
      <c r="C24" s="3"/>
      <c r="D24" s="3"/>
    </row>
    <row r="25" spans="1:37" x14ac:dyDescent="0.25">
      <c r="A25" s="3" t="s">
        <v>34</v>
      </c>
      <c r="B25" s="13">
        <f>B23/B24</f>
        <v>6.5000000000000002E-2</v>
      </c>
      <c r="C25" s="3"/>
      <c r="D25" s="3"/>
    </row>
  </sheetData>
  <mergeCells count="23">
    <mergeCell ref="AJ1:AJ3"/>
    <mergeCell ref="AK1:AK3"/>
    <mergeCell ref="AI1:AI3"/>
    <mergeCell ref="B1:F1"/>
    <mergeCell ref="B2:F2"/>
    <mergeCell ref="Q1:U1"/>
    <mergeCell ref="Q2:U2"/>
    <mergeCell ref="AA1:AE1"/>
    <mergeCell ref="AF1:AF3"/>
    <mergeCell ref="AG1:AG3"/>
    <mergeCell ref="AH1:AH3"/>
    <mergeCell ref="V1:Z1"/>
    <mergeCell ref="V2:Z2"/>
    <mergeCell ref="AA2:AE2"/>
    <mergeCell ref="G14:J14"/>
    <mergeCell ref="G15:J15"/>
    <mergeCell ref="G1:K1"/>
    <mergeCell ref="G2:K2"/>
    <mergeCell ref="L1:P1"/>
    <mergeCell ref="L2:P2"/>
    <mergeCell ref="G16:J16"/>
    <mergeCell ref="G17:J17"/>
    <mergeCell ref="G18:J1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Profit per site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Noeleen Keane</dc:creator>
  <cp:lastModifiedBy>Noeleen Keane</cp:lastModifiedBy>
  <cp:lastPrinted>2022-04-01T17:00:06Z</cp:lastPrinted>
  <dcterms:created xsi:type="dcterms:W3CDTF">2022-04-01T16:33:57Z</dcterms:created>
  <dcterms:modified xsi:type="dcterms:W3CDTF">2022-05-27T17:02:46Z</dcterms:modified>
</cp:coreProperties>
</file>